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activeTab="0"/>
  </bookViews>
  <sheets>
    <sheet name="BenCost FY2024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<sst xmlns="http://schemas.openxmlformats.org/spreadsheetml/2006/main" count="83" uniqueCount="30">
  <si>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Benefit Costs Estimation Worksheet</t>
  </si>
  <si>
    <t>Enter/change only yellow-colored boxes.</t>
  </si>
  <si>
    <t>Faculty-TIAA/CREF</t>
  </si>
  <si>
    <t>Faculty- WTRS</t>
  </si>
  <si>
    <t>Exempt-TIAA/CREF</t>
  </si>
  <si>
    <t>PT/OL State Support (Ledger 1)</t>
  </si>
  <si>
    <t>Salary</t>
  </si>
  <si>
    <t>Benefits:</t>
  </si>
  <si>
    <t>Health</t>
  </si>
  <si>
    <t>Total Benefit cost</t>
  </si>
  <si>
    <t>TIAA_CREF Retirement Bracket</t>
  </si>
  <si>
    <t>WTRA Retirement cost</t>
  </si>
  <si>
    <t>Retirement costs</t>
  </si>
  <si>
    <t>Total Hiring costs</t>
  </si>
  <si>
    <t>OASI</t>
  </si>
  <si>
    <t>Medicare</t>
  </si>
  <si>
    <t>PT/OL Self Support (Non Ledger 1)</t>
  </si>
  <si>
    <t>Medical Aid</t>
  </si>
  <si>
    <t>Unemployment</t>
  </si>
  <si>
    <t>Classified - LEOFF</t>
  </si>
  <si>
    <t>Classified - PERS 1, 2, or 3</t>
  </si>
  <si>
    <t>TIAA_CREF Suppl Admin Fee</t>
  </si>
  <si>
    <t>LTD</t>
  </si>
  <si>
    <t>Paid Family  &amp; Medical Leave</t>
  </si>
  <si>
    <t>Flexible Spending = $0.00 per month for employees choosing this option.</t>
  </si>
  <si>
    <r>
      <t xml:space="preserve">Retirement costs </t>
    </r>
    <r>
      <rPr>
        <sz val="10"/>
        <color indexed="10"/>
        <rFont val="Geneva"/>
        <family val="0"/>
      </rPr>
      <t>(0.09530)</t>
    </r>
  </si>
  <si>
    <r>
      <t xml:space="preserve">Retirement costs </t>
    </r>
    <r>
      <rPr>
        <sz val="10"/>
        <color indexed="10"/>
        <rFont val="Geneva"/>
        <family val="0"/>
      </rPr>
      <t>(0.08730)</t>
    </r>
  </si>
  <si>
    <t>OASI Maximum for 2024 = $168,600</t>
  </si>
  <si>
    <t xml:space="preserve"> </t>
  </si>
  <si>
    <t>Rates effective January 1,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</si>
</sst>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b/>
      <sz val="14"/>
      <name val="Geneva"/>
      <family val="0"/>
    </font>
    <font>
      <b/>
      <sz val="10"/>
      <color indexed="10"/>
      <name val="Geneva"/>
      <family val="0"/>
    </font>
    <font>
      <sz val="14"/>
      <name val="Geneva"/>
      <family val="0"/>
    </font>
    <font>
      <b/>
      <sz val="14"/>
      <color indexed="10"/>
      <name val="Geneva"/>
      <family val="0"/>
    </font>
    <font>
      <sz val="10"/>
      <color indexed="10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0" fontId="0" fillId="33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164" fontId="0" fillId="34" borderId="14" xfId="42" applyNumberFormat="1" applyFont="1" applyFill="1" applyBorder="1" applyAlignment="1" applyProtection="1">
      <alignment/>
      <protection locked="0"/>
    </xf>
    <xf numFmtId="0" fontId="0" fillId="34" borderId="13" xfId="0" applyFill="1" applyBorder="1" applyAlignment="1">
      <alignment/>
    </xf>
    <xf numFmtId="10" fontId="41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selection activeCell="H36" sqref="H36"/>
    </sheetView>
  </sheetViews>
  <sheetFormatPr defaultColWidth="11.375" defaultRowHeight="12.75"/>
  <cols>
    <col min="1" max="1" width="29.625" style="0" customWidth="1"/>
    <col min="2" max="2" width="11.375" style="0" customWidth="1"/>
    <col min="3" max="3" width="6.625" style="0" customWidth="1"/>
    <col min="4" max="4" width="26.25390625" style="0" customWidth="1"/>
    <col min="5" max="5" width="11.375" style="0" customWidth="1"/>
    <col min="6" max="6" width="6.375" style="0" customWidth="1"/>
    <col min="7" max="7" width="30.00390625" style="0" customWidth="1"/>
    <col min="8" max="8" width="11.375" style="0" customWidth="1"/>
    <col min="9" max="9" width="6.625" style="0" customWidth="1"/>
    <col min="10" max="10" width="30.00390625" style="0" customWidth="1"/>
    <col min="11" max="11" width="15.875" style="0" customWidth="1"/>
  </cols>
  <sheetData>
    <row r="1" spans="1:2" ht="18">
      <c r="A1" s="14" t="s">
        <v>0</v>
      </c>
      <c r="B1" s="3"/>
    </row>
    <row r="2" spans="1:8" ht="18">
      <c r="A2" s="5"/>
      <c r="B2" s="3"/>
      <c r="D2" s="19"/>
      <c r="E2" s="20" t="s">
        <v>29</v>
      </c>
      <c r="H2" s="6"/>
    </row>
    <row r="3" ht="5.25" customHeight="1"/>
    <row r="4" spans="1:7" ht="20.25" customHeight="1">
      <c r="A4" s="5" t="s">
        <v>1</v>
      </c>
      <c r="B4" s="3"/>
      <c r="D4" t="s">
        <v>27</v>
      </c>
      <c r="G4" t="s">
        <v>24</v>
      </c>
    </row>
    <row r="5" ht="12.75">
      <c r="D5" t="s">
        <v>28</v>
      </c>
    </row>
    <row r="6" spans="1:11" ht="18">
      <c r="A6" s="7" t="s">
        <v>2</v>
      </c>
      <c r="B6" s="8"/>
      <c r="D6" s="7" t="s">
        <v>3</v>
      </c>
      <c r="E6" s="8"/>
      <c r="G6" s="7" t="s">
        <v>4</v>
      </c>
      <c r="H6" s="8"/>
      <c r="J6" s="7" t="s">
        <v>5</v>
      </c>
      <c r="K6" s="8"/>
    </row>
    <row r="7" spans="1:11" ht="12.75">
      <c r="A7" s="9" t="s">
        <v>6</v>
      </c>
      <c r="B7" s="17">
        <v>50000</v>
      </c>
      <c r="D7" s="9" t="s">
        <v>6</v>
      </c>
      <c r="E7" s="17">
        <v>50000</v>
      </c>
      <c r="G7" s="9" t="s">
        <v>6</v>
      </c>
      <c r="H7" s="17">
        <v>50000</v>
      </c>
      <c r="J7" s="9" t="s">
        <v>6</v>
      </c>
      <c r="K7" s="17">
        <v>50000</v>
      </c>
    </row>
    <row r="8" spans="1:11" ht="12.75">
      <c r="A8" s="10"/>
      <c r="B8" s="11"/>
      <c r="D8" s="10"/>
      <c r="E8" s="11"/>
      <c r="G8" s="10"/>
      <c r="H8" s="11"/>
      <c r="J8" s="10"/>
      <c r="K8" s="11"/>
    </row>
    <row r="9" spans="1:11" ht="12.75">
      <c r="A9" s="9" t="s">
        <v>7</v>
      </c>
      <c r="B9" s="11"/>
      <c r="D9" s="9" t="s">
        <v>7</v>
      </c>
      <c r="E9" s="11"/>
      <c r="G9" s="9" t="s">
        <v>7</v>
      </c>
      <c r="H9" s="11"/>
      <c r="J9" s="9" t="s">
        <v>7</v>
      </c>
      <c r="K9" s="11"/>
    </row>
    <row r="10" spans="1:11" ht="12.75">
      <c r="A10" s="10" t="s">
        <v>8</v>
      </c>
      <c r="B10" s="12">
        <f>1145*12</f>
        <v>13740</v>
      </c>
      <c r="D10" s="10" t="s">
        <v>8</v>
      </c>
      <c r="E10" s="12">
        <f>1145*12</f>
        <v>13740</v>
      </c>
      <c r="G10" s="10" t="s">
        <v>8</v>
      </c>
      <c r="H10" s="12">
        <f>1145*12</f>
        <v>13740</v>
      </c>
      <c r="J10" s="9" t="s">
        <v>9</v>
      </c>
      <c r="K10" s="2">
        <f>K7*0.1737</f>
        <v>8685</v>
      </c>
    </row>
    <row r="11" spans="1:11" ht="12.75">
      <c r="A11" s="10" t="s">
        <v>10</v>
      </c>
      <c r="B11" s="18">
        <v>0.1</v>
      </c>
      <c r="D11" s="10" t="s">
        <v>11</v>
      </c>
      <c r="E11" s="32">
        <v>0.097</v>
      </c>
      <c r="G11" s="10" t="s">
        <v>10</v>
      </c>
      <c r="H11" s="18">
        <v>0.1</v>
      </c>
      <c r="J11" s="10"/>
      <c r="K11" s="11"/>
    </row>
    <row r="12" spans="1:11" ht="12.75">
      <c r="A12" s="10" t="s">
        <v>21</v>
      </c>
      <c r="B12" s="30">
        <f>B7*0.0072</f>
        <v>360</v>
      </c>
      <c r="D12" s="10"/>
      <c r="E12" s="29"/>
      <c r="G12" s="10" t="s">
        <v>21</v>
      </c>
      <c r="H12" s="30">
        <f>H7*0.0072</f>
        <v>360</v>
      </c>
      <c r="J12" s="10"/>
      <c r="K12" s="11"/>
    </row>
    <row r="13" spans="1:11" ht="12.75">
      <c r="A13" s="10" t="s">
        <v>12</v>
      </c>
      <c r="B13" s="12">
        <f>B11*B7</f>
        <v>5000</v>
      </c>
      <c r="D13" s="10" t="s">
        <v>12</v>
      </c>
      <c r="E13" s="12">
        <f>E11*E7</f>
        <v>4850</v>
      </c>
      <c r="G13" s="10" t="s">
        <v>12</v>
      </c>
      <c r="H13" s="12">
        <f>H11*H7</f>
        <v>5000</v>
      </c>
      <c r="J13" s="13" t="s">
        <v>13</v>
      </c>
      <c r="K13" s="2">
        <f>K7+K10</f>
        <v>58685</v>
      </c>
    </row>
    <row r="14" spans="1:8" ht="12.75">
      <c r="A14" s="10" t="s">
        <v>14</v>
      </c>
      <c r="B14" s="12">
        <f>IF(B7&lt;168600,0.062*B7,10453)</f>
        <v>3100</v>
      </c>
      <c r="D14" s="10" t="s">
        <v>14</v>
      </c>
      <c r="E14" s="12">
        <f>IF(E7&lt;168600,0.062*E7,10453)</f>
        <v>3100</v>
      </c>
      <c r="G14" s="10" t="s">
        <v>14</v>
      </c>
      <c r="H14" s="12">
        <f>IF(H7&lt;168600,0.062*H7,10453)</f>
        <v>3100</v>
      </c>
    </row>
    <row r="15" spans="1:11" ht="18">
      <c r="A15" s="10" t="s">
        <v>15</v>
      </c>
      <c r="B15" s="12">
        <f>0.0145*B7</f>
        <v>725</v>
      </c>
      <c r="D15" s="10" t="s">
        <v>15</v>
      </c>
      <c r="E15" s="12">
        <f>0.0145*E7</f>
        <v>725</v>
      </c>
      <c r="G15" s="10" t="s">
        <v>15</v>
      </c>
      <c r="H15" s="12">
        <f>0.0145*H7</f>
        <v>725</v>
      </c>
      <c r="J15" s="7" t="s">
        <v>16</v>
      </c>
      <c r="K15" s="8"/>
    </row>
    <row r="16" spans="1:11" ht="12.75">
      <c r="A16" s="31" t="s">
        <v>17</v>
      </c>
      <c r="B16" s="12">
        <f>ROUND((80*0.4396)*18,0)</f>
        <v>633</v>
      </c>
      <c r="D16" s="10" t="s">
        <v>17</v>
      </c>
      <c r="E16" s="12">
        <f>ROUND((80*0.4396)*18,0)</f>
        <v>633</v>
      </c>
      <c r="G16" s="10" t="s">
        <v>17</v>
      </c>
      <c r="H16" s="12">
        <f>ROUND((80*0.4396)*24,0)</f>
        <v>844</v>
      </c>
      <c r="J16" s="9" t="s">
        <v>6</v>
      </c>
      <c r="K16" s="17">
        <v>50000</v>
      </c>
    </row>
    <row r="17" spans="1:11" ht="12.75">
      <c r="A17" s="10" t="s">
        <v>18</v>
      </c>
      <c r="B17" s="12">
        <f>0.0012*B7</f>
        <v>59.99999999999999</v>
      </c>
      <c r="D17" s="10" t="s">
        <v>18</v>
      </c>
      <c r="E17" s="12">
        <f>0.0012*E7</f>
        <v>59.99999999999999</v>
      </c>
      <c r="G17" s="10" t="s">
        <v>18</v>
      </c>
      <c r="H17" s="12">
        <f>0.0012*H7</f>
        <v>59.99999999999999</v>
      </c>
      <c r="J17" s="10"/>
      <c r="K17" s="11"/>
    </row>
    <row r="18" spans="1:11" ht="12.75">
      <c r="A18" s="10" t="s">
        <v>23</v>
      </c>
      <c r="B18" s="12">
        <f>B7*0.002115</f>
        <v>105.75</v>
      </c>
      <c r="D18" s="10" t="s">
        <v>23</v>
      </c>
      <c r="E18" s="12">
        <f>E7*0.002115</f>
        <v>105.75</v>
      </c>
      <c r="G18" s="10" t="s">
        <v>23</v>
      </c>
      <c r="H18" s="12">
        <f>H7*0.002115</f>
        <v>105.75</v>
      </c>
      <c r="J18" s="10"/>
      <c r="K18" s="11"/>
    </row>
    <row r="19" spans="1:11" ht="12.75">
      <c r="A19" s="10" t="s">
        <v>22</v>
      </c>
      <c r="B19" s="12">
        <f>0.0047*B7</f>
        <v>235</v>
      </c>
      <c r="D19" s="10" t="s">
        <v>22</v>
      </c>
      <c r="E19" s="12">
        <f>0.0047*E7</f>
        <v>235</v>
      </c>
      <c r="G19" s="10"/>
      <c r="H19" s="12"/>
      <c r="J19" s="10"/>
      <c r="K19" s="11"/>
    </row>
    <row r="20" spans="1:11" ht="12.75">
      <c r="A20" s="9" t="s">
        <v>9</v>
      </c>
      <c r="B20" s="2">
        <f>SUM(B12:B19)+B10</f>
        <v>23958.75</v>
      </c>
      <c r="D20" s="9" t="s">
        <v>9</v>
      </c>
      <c r="E20" s="2">
        <f>SUM(E13:E19)+E10</f>
        <v>23448.75</v>
      </c>
      <c r="G20" s="9" t="s">
        <v>9</v>
      </c>
      <c r="H20" s="2">
        <f>SUM(H12:H19)+H10</f>
        <v>23934.75</v>
      </c>
      <c r="J20" s="9" t="s">
        <v>7</v>
      </c>
      <c r="K20" s="11"/>
    </row>
    <row r="21" spans="1:11" ht="12.75">
      <c r="A21" s="10"/>
      <c r="B21" s="11"/>
      <c r="D21" s="10"/>
      <c r="E21" s="11"/>
      <c r="G21" s="10"/>
      <c r="H21" s="11"/>
      <c r="J21" s="9" t="s">
        <v>9</v>
      </c>
      <c r="K21" s="2">
        <f>K16*0.1942</f>
        <v>9710</v>
      </c>
    </row>
    <row r="22" spans="1:11" ht="12.75">
      <c r="A22" s="13" t="s">
        <v>13</v>
      </c>
      <c r="B22" s="2">
        <f>B7+B20</f>
        <v>73958.75</v>
      </c>
      <c r="D22" s="13" t="s">
        <v>13</v>
      </c>
      <c r="E22" s="2">
        <f>E7+E20</f>
        <v>73448.75</v>
      </c>
      <c r="G22" s="13" t="s">
        <v>13</v>
      </c>
      <c r="H22" s="2">
        <f>H7+H20</f>
        <v>73934.75</v>
      </c>
      <c r="J22" s="10"/>
      <c r="K22" s="11"/>
    </row>
    <row r="23" spans="1:11" ht="12.75">
      <c r="A23" s="15"/>
      <c r="B23" s="16"/>
      <c r="D23" s="15"/>
      <c r="E23" s="16"/>
      <c r="G23" s="15"/>
      <c r="H23" s="16"/>
      <c r="J23" s="13" t="s">
        <v>13</v>
      </c>
      <c r="K23" s="2">
        <f>K16+K21</f>
        <v>59710</v>
      </c>
    </row>
    <row r="25" spans="1:11" ht="18">
      <c r="A25" s="21"/>
      <c r="B25" s="22"/>
      <c r="D25" s="7" t="s">
        <v>20</v>
      </c>
      <c r="E25" s="8"/>
      <c r="G25" s="7" t="s">
        <v>19</v>
      </c>
      <c r="H25" s="8"/>
      <c r="J25" s="21"/>
      <c r="K25" s="27"/>
    </row>
    <row r="26" spans="1:11" ht="12.75">
      <c r="A26" s="23"/>
      <c r="B26" s="24"/>
      <c r="D26" s="9" t="s">
        <v>6</v>
      </c>
      <c r="E26" s="17">
        <v>50000</v>
      </c>
      <c r="G26" s="9" t="s">
        <v>6</v>
      </c>
      <c r="H26" s="17">
        <v>50000</v>
      </c>
      <c r="J26" s="23"/>
      <c r="K26" s="24"/>
    </row>
    <row r="27" spans="1:11" ht="12.75">
      <c r="A27" s="22"/>
      <c r="B27" s="22"/>
      <c r="D27" s="10"/>
      <c r="E27" s="11"/>
      <c r="G27" s="10"/>
      <c r="H27" s="11"/>
      <c r="J27" s="27"/>
      <c r="K27" s="27"/>
    </row>
    <row r="28" spans="1:11" ht="12.75">
      <c r="A28" s="23"/>
      <c r="B28" s="22"/>
      <c r="D28" s="9" t="s">
        <v>7</v>
      </c>
      <c r="E28" s="11"/>
      <c r="G28" s="9" t="s">
        <v>7</v>
      </c>
      <c r="H28" s="11"/>
      <c r="J28" s="23"/>
      <c r="K28" s="27"/>
    </row>
    <row r="29" spans="1:11" ht="12.75">
      <c r="A29" s="22"/>
      <c r="B29" s="25"/>
      <c r="D29" s="10" t="s">
        <v>8</v>
      </c>
      <c r="E29" s="12">
        <f>1145*12</f>
        <v>13740</v>
      </c>
      <c r="G29" s="10" t="s">
        <v>8</v>
      </c>
      <c r="H29" s="12">
        <f>1145*12</f>
        <v>13740</v>
      </c>
      <c r="J29" s="27"/>
      <c r="K29" s="28"/>
    </row>
    <row r="30" spans="1:11" ht="12.75">
      <c r="A30" s="22"/>
      <c r="B30" s="25"/>
      <c r="D30" s="10" t="s">
        <v>25</v>
      </c>
      <c r="E30" s="12">
        <f>0.0953*E26</f>
        <v>4765</v>
      </c>
      <c r="G30" s="10" t="s">
        <v>26</v>
      </c>
      <c r="H30" s="12">
        <f>0.0873*H26</f>
        <v>4365</v>
      </c>
      <c r="J30" s="27"/>
      <c r="K30" s="28"/>
    </row>
    <row r="31" spans="1:11" ht="12.75">
      <c r="A31" s="22"/>
      <c r="B31" s="25"/>
      <c r="D31" s="10" t="s">
        <v>14</v>
      </c>
      <c r="E31" s="12">
        <f>IF(E26&lt;168600,0.062*E26,10453)</f>
        <v>3100</v>
      </c>
      <c r="G31" s="10" t="s">
        <v>14</v>
      </c>
      <c r="H31" s="12">
        <f>IF(H26&lt;168600,0.062*H26,10453)</f>
        <v>3100</v>
      </c>
      <c r="J31" s="27"/>
      <c r="K31" s="28"/>
    </row>
    <row r="32" spans="1:11" ht="12.75">
      <c r="A32" s="22"/>
      <c r="B32" s="25"/>
      <c r="D32" s="10" t="s">
        <v>15</v>
      </c>
      <c r="E32" s="12">
        <f>0.0145*E26</f>
        <v>725</v>
      </c>
      <c r="G32" s="10" t="s">
        <v>15</v>
      </c>
      <c r="H32" s="12">
        <f>0.0145*H26</f>
        <v>725</v>
      </c>
      <c r="J32" s="27"/>
      <c r="K32" s="28"/>
    </row>
    <row r="33" spans="1:11" ht="12.75">
      <c r="A33" s="22"/>
      <c r="B33" s="25"/>
      <c r="D33" s="10" t="s">
        <v>17</v>
      </c>
      <c r="E33" s="12">
        <f>ROUND((80*0.4396)*24,0)</f>
        <v>844</v>
      </c>
      <c r="G33" s="10" t="s">
        <v>17</v>
      </c>
      <c r="H33" s="12">
        <f>ROUND((80*0.4396)*24,0)</f>
        <v>844</v>
      </c>
      <c r="J33" s="27"/>
      <c r="K33" s="28"/>
    </row>
    <row r="34" spans="1:11" ht="12.75">
      <c r="A34" s="22"/>
      <c r="B34" s="25"/>
      <c r="D34" s="10" t="s">
        <v>18</v>
      </c>
      <c r="E34" s="12">
        <f>0.0012*E26</f>
        <v>59.99999999999999</v>
      </c>
      <c r="G34" s="10" t="s">
        <v>18</v>
      </c>
      <c r="H34" s="12">
        <f>0.0012*H26</f>
        <v>59.99999999999999</v>
      </c>
      <c r="J34" s="27"/>
      <c r="K34" s="28"/>
    </row>
    <row r="35" spans="1:11" ht="12.75">
      <c r="A35" s="22"/>
      <c r="B35" s="25"/>
      <c r="D35" s="10" t="s">
        <v>23</v>
      </c>
      <c r="E35" s="12">
        <f>E26*0.002115</f>
        <v>105.75</v>
      </c>
      <c r="G35" s="10" t="s">
        <v>23</v>
      </c>
      <c r="H35" s="12">
        <f>H26*0.002115</f>
        <v>105.75</v>
      </c>
      <c r="J35" s="27"/>
      <c r="K35" s="28"/>
    </row>
    <row r="36" spans="1:11" ht="12.75">
      <c r="A36" s="23"/>
      <c r="B36" s="26"/>
      <c r="D36" s="9" t="s">
        <v>9</v>
      </c>
      <c r="E36" s="2">
        <f>SUM(E29:E35)</f>
        <v>23339.75</v>
      </c>
      <c r="G36" s="9" t="s">
        <v>9</v>
      </c>
      <c r="H36" s="2">
        <f>SUM(H29:H35)</f>
        <v>22939.75</v>
      </c>
      <c r="J36" s="23"/>
      <c r="K36" s="26"/>
    </row>
    <row r="37" spans="1:11" ht="12.75">
      <c r="A37" s="22"/>
      <c r="B37" s="22"/>
      <c r="D37" s="10"/>
      <c r="E37" s="11"/>
      <c r="G37" s="10"/>
      <c r="H37" s="11"/>
      <c r="J37" s="27"/>
      <c r="K37" s="27"/>
    </row>
    <row r="38" spans="1:11" ht="12.75">
      <c r="A38" s="23"/>
      <c r="B38" s="26"/>
      <c r="D38" s="13" t="s">
        <v>13</v>
      </c>
      <c r="E38" s="2">
        <f>E26+E36</f>
        <v>73339.75</v>
      </c>
      <c r="G38" s="13" t="s">
        <v>13</v>
      </c>
      <c r="H38" s="2">
        <f>H26+H36</f>
        <v>72939.75</v>
      </c>
      <c r="J38" s="23"/>
      <c r="K38" s="26"/>
    </row>
    <row r="40" ht="18">
      <c r="A40" s="4"/>
    </row>
    <row r="41" ht="12.75">
      <c r="A41" s="1"/>
    </row>
    <row r="43" ht="12.75">
      <c r="A43" s="1"/>
    </row>
    <row r="49" ht="12.75">
      <c r="A49" s="1"/>
    </row>
    <row r="51" ht="12.75">
      <c r="A51" s="1"/>
    </row>
  </sheetData>
  <sheetProtection/>
  <printOptions horizontalCentered="1"/>
  <pageMargins left="0.5" right="0.5" top="1" bottom="1" header="0.5" footer="0.5"/>
  <pageSetup fitToHeight="1" fitToWidth="1" orientation="landscape" scale="70" r:id="rId1"/>
  <headerFooter alignWithMargins="0">
    <oddFooter>&amp;L&amp;6&amp;F&amp;R&amp;6&amp;D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Tesha Kropidlowski</dc:creator>
  <cp:keywords/>
  <dc:description/>
  <cp:lastModifiedBy>Marini, Erin</cp:lastModifiedBy>
  <cp:lastPrinted>2003-03-12T18:02:21Z</cp:lastPrinted>
  <dcterms:created xsi:type="dcterms:W3CDTF">2009-06-29T15:32:56Z</dcterms:created>
  <dcterms:modified xsi:type="dcterms:W3CDTF">2024-01-30T17:36:11Z</dcterms:modified>
  <cp:category/>
  <cp:version/>
  <cp:contentType/>
  <cp:contentStatus/>
</cp:coreProperties>
</file>